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iljanda\Desktop\"/>
    </mc:Choice>
  </mc:AlternateContent>
  <bookViews>
    <workbookView xWindow="0" yWindow="0" windowWidth="28800" windowHeight="14610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62913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D32" i="18"/>
  <c r="M31" i="18" s="1"/>
  <c r="J63" i="18"/>
  <c r="M63" i="18"/>
  <c r="I53" i="18"/>
  <c r="N53" i="18"/>
  <c r="E53" i="18"/>
  <c r="J53" i="18"/>
  <c r="F63" i="18"/>
  <c r="K63" i="18"/>
  <c r="D22" i="18"/>
  <c r="N21" i="18" s="1"/>
  <c r="G53" i="18"/>
  <c r="M53" i="18"/>
  <c r="I63" i="18"/>
  <c r="N63" i="18"/>
  <c r="L21" i="18"/>
  <c r="H21" i="18"/>
  <c r="K21" i="18"/>
  <c r="K31" i="18"/>
  <c r="G31" i="18"/>
  <c r="N31" i="18"/>
  <c r="J31" i="18"/>
  <c r="F31" i="18"/>
  <c r="H53" i="18"/>
  <c r="H63" i="18"/>
  <c r="D24" i="15"/>
  <c r="C23" i="15"/>
  <c r="I21" i="18" l="1"/>
  <c r="D56" i="18"/>
  <c r="J55" i="18" s="1"/>
  <c r="M21" i="18"/>
  <c r="H31" i="18"/>
  <c r="E31" i="18" s="1"/>
  <c r="F21" i="18"/>
  <c r="E21" i="18" s="1"/>
  <c r="I31" i="18"/>
  <c r="L31" i="18"/>
  <c r="J21" i="18"/>
  <c r="G21" i="18"/>
  <c r="D66" i="18"/>
  <c r="K65" i="18" s="1"/>
  <c r="L65" i="18"/>
  <c r="M65" i="18"/>
  <c r="K55" i="18"/>
  <c r="G55" i="18"/>
  <c r="L55" i="18"/>
  <c r="H55" i="18"/>
  <c r="M55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F55" i="18" l="1"/>
  <c r="I65" i="18"/>
  <c r="N65" i="18"/>
  <c r="H65" i="18"/>
  <c r="G65" i="18"/>
  <c r="E5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X12" i="7" l="1"/>
  <c r="X13" i="7"/>
  <c r="X11" i="7"/>
  <c r="X15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F63" i="17" l="1"/>
  <c r="E63" i="17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3" i="8" l="1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L15" i="7" l="1"/>
  <c r="N14" i="7"/>
  <c r="P13" i="7"/>
  <c r="M14" i="7"/>
  <c r="O13" i="7"/>
  <c r="P14" i="7"/>
  <c r="O14" i="7"/>
  <c r="L14" i="7"/>
  <c r="N13" i="7"/>
  <c r="P12" i="7"/>
  <c r="L13" i="7"/>
  <c r="M12" i="7"/>
  <c r="F14" i="7"/>
  <c r="M13" i="7"/>
  <c r="O12" i="7"/>
  <c r="L12" i="7"/>
  <c r="M15" i="7"/>
  <c r="P15" i="7"/>
  <c r="N12" i="7"/>
  <c r="O15" i="7"/>
  <c r="F15" i="7"/>
  <c r="N15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3" i="7" l="1"/>
  <c r="Q15" i="7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<sst xmlns="http://schemas.openxmlformats.org/spreadsheetml/2006/main" count="1354" uniqueCount="666">
  <si>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</si>
  <si>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</si>
  <si>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</si>
  <si>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</si>
  <si>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</si>
  <si>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</si>
  <si>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</si>
  <si>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</si>
  <si>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</si>
  <si>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</si>
  <si>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</si>
  <si>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</si>
  <si>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</si>
  <si>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</si>
  <si>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</si>
  <si>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</si>
  <si>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</si>
  <si>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</si>
  <si>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</si>
  <si>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</si>
  <si>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</si>
  <si>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</si>
  <si>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</si>
  <si>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</si>
  <si>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</si>
  <si>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</si>
  <si>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</si>
  <si>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</si>
  <si>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</si>
  <si>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</si>
  <si>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</si>
  <si>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</si>
  <si>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</si>
  <si>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</si>
  <si>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</si>
  <si>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</si>
  <si>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</si>
  <si>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</si>
  <si>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</si>
  <si>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</si>
  <si>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</si>
  <si>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</si>
  <si>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</si>
  <si>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</si>
  <si>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</si>
  <si>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</si>
  <si>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</si>
  <si>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</si>
  <si>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</si>
  <si>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</si>
  <si>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</si>
  <si>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</si>
  <si>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</si>
  <si>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</si>
  <si>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</si>
  <si>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</si>
  <si>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</si>
  <si>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</si>
  <si>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</si>
  <si>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</si>
  <si>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</si>
  <si>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</si>
  <si>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</si>
  <si>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</si>
  <si>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</si>
  <si>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</si>
  <si>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</si>
  <si>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</si>
  <si>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</si>
  <si>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</si>
  <si>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</si>
  <si>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</si>
  <si>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</si>
  <si>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</si>
  <si>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</si>
  <si>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</si>
  <si>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</si>
  <si>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</si>
  <si>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</si>
  <si>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</si>
  <si>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</si>
  <si>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</si>
  <si>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</si>
  <si>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</si>
  <si>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</si>
  <si>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</si>
  <si>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</si>
  <si>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</si>
  <si>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</si>
  <si>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</si>
  <si>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</si>
  <si>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</si>
  <si>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</si>
  <si>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</si>
  <si>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</si>
  <si>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</si>
  <si>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</si>
  <si>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</si>
  <si>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</si>
  <si>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</si>
  <si>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</si>
  <si>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</si>
  <si>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</si>
  <si>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</si>
  <si>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</si>
  <si>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</si>
  <si>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</si>
  <si>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</si>
  <si>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</si>
  <si>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</si>
  <si>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</si>
  <si>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</si>
  <si>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</si>
  <si>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</si>
  <si>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</si>
  <si>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</si>
  <si>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</si>
  <si>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</si>
  <si>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</si>
  <si>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</si>
  <si>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</si>
  <si>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</si>
  <si>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</si>
  <si>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</si>
  <si>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</si>
  <si>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</si>
  <si>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</si>
  <si>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</si>
  <si>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</si>
  <si>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</si>
  <si>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</si>
  <si>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</si>
  <si>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</si>
  <si>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</si>
  <si>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</si>
  <si>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</si>
  <si>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</si>
  <si>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</si>
  <si>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</si>
  <si>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</si>
  <si>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</si>
  <si>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</si>
  <si>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</si>
  <si>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</si>
  <si>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</si>
  <si>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</si>
  <si>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</si>
  <si>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</si>
  <si>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</si>
  <si>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</si>
  <si>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</si>
  <si>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</si>
  <si>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</si>
  <si>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</si>
  <si>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</si>
  <si>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</si>
  <si>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</si>
  <si>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</si>
  <si>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</si>
  <si>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</si>
  <si>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</si>
  <si>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</si>
  <si>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</si>
  <si>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</si>
  <si>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</si>
  <si>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</si>
  <si>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</si>
  <si>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</si>
  <si>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</si>
  <si>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</si>
  <si>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</si>
  <si>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</si>
  <si>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</si>
  <si>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</si>
  <si>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</si>
  <si>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</si>
  <si>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</si>
  <si>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</si>
  <si>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</si>
  <si>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</si>
  <si>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</si>
  <si>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</si>
  <si>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</si>
  <si>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</si>
  <si>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</si>
  <si>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</si>
  <si>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</si>
  <si>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</si>
  <si>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</si>
  <si>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</si>
  <si>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</si>
  <si>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</si>
  <si>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</si>
  <si>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</si>
  <si>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</si>
  <si>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</si>
  <si>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</si>
  <si>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</si>
  <si>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</si>
  <si>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</si>
  <si>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</si>
  <si>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</si>
  <si>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</si>
  <si>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</si>
  <si>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</si>
  <si>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</si>
  <si>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</si>
  <si>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</si>
  <si>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</si>
  <si>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</si>
  <si>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</si>
  <si>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</si>
  <si>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</si>
  <si>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</si>
  <si>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</si>
  <si>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</si>
  <si>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</si>
  <si>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</si>
  <si>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</si>
  <si>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</si>
  <si>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</si>
  <si>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</si>
  <si>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</si>
  <si>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</si>
  <si>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</si>
  <si>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</si>
  <si>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</si>
  <si>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</si>
  <si>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</si>
  <si>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</si>
  <si>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</si>
  <si>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</si>
  <si>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</si>
  <si>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</si>
  <si>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</si>
  <si>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</si>
  <si>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</si>
  <si>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</si>
  <si>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</si>
  <si>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</si>
  <si>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</si>
  <si>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</si>
  <si>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</si>
  <si>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</si>
  <si>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</si>
  <si>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</si>
  <si>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</si>
  <si>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</si>
  <si>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</si>
  <si>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</si>
  <si>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</si>
  <si>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</si>
  <si>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</si>
  <si>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</si>
  <si>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</si>
  <si>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</si>
  <si>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</si>
  <si>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</si>
  <si>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</si>
  <si>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</si>
  <si>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</si>
  <si>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</si>
  <si>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</si>
  <si>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</si>
  <si>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</si>
  <si>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</si>
  <si>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</si>
  <si>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</si>
  <si>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</si>
  <si>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</si>
  <si>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</si>
  <si>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</si>
  <si>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</si>
  <si>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</si>
  <si>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</si>
  <si>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</si>
  <si>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</si>
  <si>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</si>
  <si>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</si>
  <si>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</si>
  <si>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</si>
  <si>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</si>
  <si>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</si>
  <si>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</si>
  <si>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</si>
  <si>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</si>
  <si>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</si>
  <si>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</si>
  <si>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</si>
  <si>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</si>
  <si>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</si>
  <si>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</si>
  <si>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</si>
  <si>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</si>
  <si>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</si>
  <si>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</si>
  <si>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</si>
  <si>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</si>
  <si>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</si>
  <si>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</si>
  <si>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</si>
  <si>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</si>
  <si>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</si>
  <si>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</si>
  <si>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</si>
  <si>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</si>
  <si>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</si>
  <si>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</si>
  <si>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</si>
  <si>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</si>
  <si>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</si>
  <si>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</si>
  <si>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</si>
  <si>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</si>
  <si>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</si>
  <si>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</si>
  <si>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</si>
  <si>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</si>
  <si>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</si>
  <si>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</si>
  <si>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</si>
  <si>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</si>
  <si>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</si>
  <si>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</si>
  <si>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</si>
  <si>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</si>
  <si>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</si>
  <si>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</si>
  <si>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</si>
  <si>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</si>
  <si>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</si>
  <si>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</si>
  <si>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</si>
  <si>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</si>
  <si>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</si>
  <si>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</si>
  <si>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</si>
  <si>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</si>
  <si>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</si>
  <si>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</si>
  <si>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</si>
  <si>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</si>
  <si>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</si>
  <si>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</si>
  <si>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</si>
  <si>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</si>
  <si>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</si>
  <si>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</si>
  <si>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</si>
  <si>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</si>
  <si>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</si>
  <si>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</si>
  <si>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</si>
  <si>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</si>
  <si>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</si>
  <si>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</si>
  <si>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</si>
  <si>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</si>
  <si>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</si>
  <si>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</si>
  <si>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</si>
  <si>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</si>
  <si>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</si>
  <si>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</si>
  <si>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</si>
  <si>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</si>
  <si>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</si>
  <si>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</si>
  <si>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</si>
  <si>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</si>
  <si>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</si>
  <si>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</si>
  <si>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</si>
  <si>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</si>
  <si>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</si>
  <si>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</si>
  <si>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</si>
  <si>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</si>
  <si>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</si>
  <si>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</si>
  <si>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</si>
  <si>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</si>
  <si>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</si>
  <si>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</si>
  <si>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</si>
  <si>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</si>
  <si>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</si>
  <si>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</si>
  <si>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</si>
  <si>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</si>
  <si>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</si>
  <si>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</si>
  <si>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</si>
  <si>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</si>
  <si>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</si>
  <si>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</si>
  <si>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</si>
  <si>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</si>
  <si>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</si>
  <si>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</si>
  <si>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</si>
  <si>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</si>
  <si>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</si>
  <si>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</si>
  <si>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</si>
  <si>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</si>
  <si>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</si>
  <si>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</si>
  <si>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</si>
  <si>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</si>
  <si>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</si>
  <si>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</si>
  <si>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</si>
  <si>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</si>
  <si>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</si>
  <si>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</si>
  <si>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</si>
  <si>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</si>
  <si>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</si>
  <si>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</si>
  <si>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</si>
  <si>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</si>
  <si>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</si>
  <si>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</si>
  <si>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</si>
  <si>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</si>
  <si>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</si>
  <si>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</si>
  <si>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</si>
  <si>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</si>
  <si>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</si>
  <si>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</si>
  <si>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</si>
  <si>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</si>
  <si>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</si>
  <si>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</si>
  <si>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</si>
  <si>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</si>
  <si>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</si>
  <si>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</si>
  <si>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</si>
  <si>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</si>
  <si>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</si>
  <si>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</si>
  <si>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</si>
  <si>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</si>
  <si>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</si>
  <si>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</si>
  <si>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</si>
  <si>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</si>
  <si>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</si>
  <si>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</si>
  <si>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</si>
  <si>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</si>
  <si>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</si>
  <si>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</si>
  <si>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</si>
  <si>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</si>
  <si>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</si>
  <si>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</si>
  <si>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</si>
  <si>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</si>
  <si>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</si>
  <si>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</si>
  <si>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</si>
  <si>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</si>
  <si>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</si>
  <si>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</si>
  <si>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</si>
  <si>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</si>
  <si>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</si>
  <si>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</si>
  <si>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</si>
  <si>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</si>
  <si>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</si>
  <si>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</si>
  <si>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</si>
  <si>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</si>
  <si>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</si>
  <si>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</si>
  <si>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</si>
  <si>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</si>
  <si>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</si>
  <si>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</si>
  <si>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</si>
  <si>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</si>
  <si>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</si>
  <si>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</si>
  <si>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</si>
  <si>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</si>
  <si>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</si>
  <si>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</si>
  <si>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</si>
  <si>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</si>
  <si>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</si>
  <si>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</si>
  <si>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</si>
  <si>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</si>
  <si>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</si>
  <si>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</si>
  <si>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</si>
  <si>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</si>
  <si>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</si>
  <si>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</si>
  <si>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</si>
  <si>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</si>
  <si>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</si>
  <si>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</si>
  <si>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</si>
  <si>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</si>
  <si>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</si>
  <si>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</si>
  <si>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</si>
  <si>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</si>
  <si>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</si>
  <si>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</si>
  <si>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</si>
  <si>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</si>
  <si>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</si>
  <si>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</si>
  <si>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</si>
  <si>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</si>
  <si>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</si>
  <si>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</si>
  <si>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</si>
  <si>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</si>
  <si>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</si>
  <si>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</si>
  <si>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</si>
  <si>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</si>
  <si>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</si>
  <si>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</si>
  <si>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</si>
  <si>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</si>
  <si>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</si>
  <si>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</si>
  <si>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</si>
  <si>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</si>
  <si>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</si>
  <si>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</si>
  <si>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</si>
  <si>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</si>
  <si>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</si>
  <si>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</si>
  <si>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</si>
  <si>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</si>
  <si>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</si>
  <si>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</si>
  <si>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</si>
  <si>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</si>
  <si>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</si>
  <si>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</si>
  <si>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</si>
  <si>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</si>
  <si>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</si>
  <si>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</si>
  <si>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</si>
  <si>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</si>
  <si>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</si>
  <si>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</si>
  <si>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</si>
  <si>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</si>
  <si>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</si>
  <si>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</si>
  <si>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</si>
  <si>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</si>
  <si>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</si>
  <si>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</si>
  <si>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</si>
  <si>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</si>
  <si>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</si>
  <si>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</si>
  <si>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</si>
  <si>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</si>
  <si>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</si>
  <si>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</si>
  <si>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</si>
  <si>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</si>
  <si>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</si>
  <si>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</si>
  <si>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</si>
  <si>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</si>
  <si>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</si>
  <si>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</si>
  <si>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</si>
  <si>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</si>
  <si>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</si>
  <si>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</si>
  <si>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</si>
  <si>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</si>
  <si>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</si>
  <si>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</si>
  <si>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</si>
  <si>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</si>
  <si>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</si>
  <si>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</si>
  <si>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</si>
  <si>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</si>
  <si>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</si>
  <si>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</si>
  <si>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</si>
  <si>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</si>
  <si>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</si>
  <si>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</si>
  <si>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</si>
  <si>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</si>
  <si>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</si>
  <si>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</si>
  <si>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</si>
  <si>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</si>
  <si>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</si>
  <si>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</si>
  <si>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</si>
  <si>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</si>
  <si>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</si>
  <si>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</si>
  <si>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</si>
  <si>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</si>
  <si>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</si>
  <si>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</si>
  <si>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</si>
  <si>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</si>
  <si>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</si>
  <si>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</si>
  <si>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</si>
  <si>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</si>
  <si>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</si>
  <si>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</si>
  <si>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</si>
  <si>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</si>
  <si>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</si>
  <si>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</si>
  <si>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</si>
  <si>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</si>
  <si>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</si>
  <si>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</si>
  <si>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</si>
  <si>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</si>
  <si>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</si>
  <si>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</si>
  <si>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</si>
  <si>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</si>
  <si>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</si>
  <si>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</si>
  <si>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</si>
  <si>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</si>
  <si>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</si>
  <si>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</si>
  <si>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</si>
  <si>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</si>
  <si>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</si>
  <si>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</si>
  <si>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</si>
  <si>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</si>
  <si>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</si>
  <si>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Die Veröffentlichung erfolgt im Rahmen der Vorgaben der Kooperationsvereinbarung und des Leitfadens "Abwicklung von Standardlastprofilen Gas".</t>
  </si>
  <si>
    <t>Bei Netzbetreibern mit Marktgebietsüberlappung sollte das SLP Verfahren in beiden Marktgebieten identisch sein.</t>
  </si>
  <si>
    <t>NGN Netzgesellschaft Niederrehin mbH</t>
  </si>
  <si>
    <t>9870040700006</t>
  </si>
  <si>
    <t>St. Töniser-Straße 126</t>
  </si>
  <si>
    <t>D-47804</t>
  </si>
  <si>
    <t>Krefeld</t>
  </si>
  <si>
    <t>NCLN007004070000</t>
  </si>
  <si>
    <t>DE_HMF04</t>
  </si>
  <si>
    <t>DE_HEF04</t>
  </si>
  <si>
    <t>DE_GKO04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</si>
</sst>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O32" sqref="O32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464</v>
      </c>
    </row>
    <row r="3" spans="2:7"/>
    <row r="4" spans="2:7">
      <c r="B4" s="8" t="s">
        <v>460</v>
      </c>
    </row>
    <row r="5" spans="2:7">
      <c r="B5" s="8" t="s">
        <v>461</v>
      </c>
    </row>
    <row r="6" spans="2:7"/>
    <row r="7" spans="2:7">
      <c r="B7" s="8" t="s">
        <v>655</v>
      </c>
    </row>
    <row r="8" spans="2:7" s="8" customFormat="1">
      <c r="B8" s="8" t="s">
        <v>654</v>
      </c>
    </row>
    <row r="9" spans="2:7" s="8" customFormat="1"/>
    <row r="10" spans="2:7" s="8" customFormat="1">
      <c r="B10" s="14" t="s">
        <v>447</v>
      </c>
    </row>
    <row r="11" spans="2:7" s="8" customFormat="1">
      <c r="B11" s="8" t="s">
        <v>652</v>
      </c>
    </row>
    <row r="12" spans="2:7" s="8" customFormat="1">
      <c r="B12" s="8" t="s">
        <v>656</v>
      </c>
    </row>
    <row r="13" spans="2:7" s="8" customFormat="1">
      <c r="B13" s="8" t="s">
        <v>653</v>
      </c>
    </row>
    <row r="14" spans="2:7" s="8" customFormat="1"/>
    <row r="15" spans="2:7">
      <c r="B15" s="20" t="s">
        <v>463</v>
      </c>
      <c r="C15" s="15"/>
    </row>
    <row r="16" spans="2:7">
      <c r="B16" s="15"/>
      <c r="C16" s="15"/>
      <c r="G16" s="10"/>
    </row>
    <row r="17" spans="2:12">
      <c r="B17" s="17" t="s">
        <v>344</v>
      </c>
      <c r="C17" s="15"/>
    </row>
    <row r="18" spans="2:12" s="8" customFormat="1">
      <c r="B18" s="18" t="s">
        <v>338</v>
      </c>
      <c r="C18" s="15"/>
    </row>
    <row r="19" spans="2:12" s="8" customFormat="1">
      <c r="B19" s="18" t="s">
        <v>339</v>
      </c>
      <c r="C19" s="15"/>
    </row>
    <row r="20" spans="2:12">
      <c r="B20" s="17"/>
      <c r="C20" s="15"/>
    </row>
    <row r="21" spans="2:12">
      <c r="B21" s="3" t="s">
        <v>462</v>
      </c>
      <c r="C21" s="15"/>
    </row>
    <row r="22" spans="2:12" s="8" customFormat="1">
      <c r="B22" s="18" t="s">
        <v>340</v>
      </c>
      <c r="C22" s="15"/>
    </row>
    <row r="23" spans="2:12" s="8" customFormat="1">
      <c r="B23" s="18" t="s">
        <v>341</v>
      </c>
      <c r="C23" s="15"/>
    </row>
    <row r="24" spans="2:12">
      <c r="B24" s="17"/>
      <c r="C24" s="15"/>
    </row>
    <row r="25" spans="2:12">
      <c r="B25" s="17" t="s">
        <v>345</v>
      </c>
      <c r="C25" s="15"/>
    </row>
    <row r="26" spans="2:12">
      <c r="B26" s="18" t="s">
        <v>342</v>
      </c>
      <c r="C26" s="15"/>
      <c r="F26" s="8"/>
      <c r="G26" s="8"/>
      <c r="H26" s="8"/>
    </row>
    <row r="27" spans="2:12">
      <c r="B27" s="18" t="s">
        <v>343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346</v>
      </c>
      <c r="C29" s="19">
        <v>42248</v>
      </c>
      <c r="E29" s="8"/>
      <c r="F29" s="8"/>
      <c r="G29" s="8"/>
      <c r="H29" s="8"/>
    </row>
    <row r="30" spans="2:12">
      <c r="B30" s="21" t="s">
        <v>347</v>
      </c>
      <c r="C30" s="327" t="s">
        <v>645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29" sqref="D29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649</v>
      </c>
      <c r="D4" s="27">
        <v>43676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648</v>
      </c>
      <c r="D6" s="27">
        <v>43770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657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484</v>
      </c>
      <c r="D11" s="331" t="s">
        <v>658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659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 t="s">
        <v>660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661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/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/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/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485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459</v>
      </c>
      <c r="D27" s="42" t="s">
        <v>395</v>
      </c>
      <c r="E27" s="39"/>
      <c r="F27" s="11"/>
    </row>
    <row r="28" spans="1:15">
      <c r="B28" s="15"/>
      <c r="C28" s="65" t="s">
        <v>498</v>
      </c>
      <c r="D28" s="48" t="str">
        <f>IF(D27&lt;&gt;C28,VLOOKUP(D27,$C$29:$D$48,2,FALSE),C28)</f>
        <v>Krefeld</v>
      </c>
      <c r="E28" s="38"/>
      <c r="F28" s="11"/>
      <c r="G28" s="2"/>
    </row>
    <row r="29" spans="1:15">
      <c r="B29" s="15"/>
      <c r="C29" s="22" t="s">
        <v>395</v>
      </c>
      <c r="D29" s="45" t="s">
        <v>661</v>
      </c>
      <c r="E29" s="40"/>
      <c r="F29" s="11"/>
      <c r="G29" s="2"/>
    </row>
    <row r="30" spans="1:15">
      <c r="B30" s="15"/>
      <c r="C30" s="22" t="s">
        <v>396</v>
      </c>
      <c r="D30" s="45"/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431</v>
      </c>
      <c r="D38" s="46"/>
      <c r="E38" s="40"/>
      <c r="F38" s="47"/>
      <c r="G38" s="2"/>
    </row>
    <row r="39" spans="2:7">
      <c r="B39" s="15"/>
      <c r="C39" s="22" t="s">
        <v>432</v>
      </c>
      <c r="D39" s="46"/>
      <c r="E39" s="40"/>
      <c r="F39" s="47"/>
      <c r="G39" s="2"/>
    </row>
    <row r="40" spans="2:7">
      <c r="B40" s="15"/>
      <c r="C40" s="22" t="s">
        <v>433</v>
      </c>
      <c r="D40" s="46"/>
      <c r="E40" s="40"/>
      <c r="F40" s="47"/>
      <c r="G40" s="2"/>
    </row>
    <row r="41" spans="2:7">
      <c r="B41" s="15"/>
      <c r="C41" s="22" t="s">
        <v>434</v>
      </c>
      <c r="D41" s="46"/>
      <c r="E41" s="40"/>
      <c r="F41" s="47"/>
      <c r="G41" s="2"/>
    </row>
    <row r="42" spans="2:7">
      <c r="B42" s="15"/>
      <c r="C42" s="22" t="s">
        <v>435</v>
      </c>
      <c r="D42" s="46"/>
      <c r="E42" s="40"/>
      <c r="F42" s="47"/>
      <c r="G42" s="2"/>
    </row>
    <row r="43" spans="2:7">
      <c r="B43" s="15"/>
      <c r="C43" s="22" t="s">
        <v>436</v>
      </c>
      <c r="D43" s="46"/>
      <c r="E43" s="40"/>
      <c r="F43" s="47"/>
      <c r="G43" s="2"/>
    </row>
    <row r="44" spans="2:7">
      <c r="B44" s="15"/>
      <c r="C44" s="22" t="s">
        <v>437</v>
      </c>
      <c r="D44" s="46"/>
      <c r="E44" s="40"/>
      <c r="F44" s="47"/>
      <c r="G44" s="2"/>
    </row>
    <row r="45" spans="2:7">
      <c r="B45" s="15"/>
      <c r="C45" s="22" t="s">
        <v>438</v>
      </c>
      <c r="D45" s="46"/>
      <c r="E45" s="40"/>
      <c r="F45" s="47"/>
      <c r="G45" s="2"/>
    </row>
    <row r="46" spans="2:7">
      <c r="B46" s="15"/>
      <c r="C46" s="22" t="s">
        <v>439</v>
      </c>
      <c r="D46" s="46"/>
      <c r="E46" s="40"/>
      <c r="F46" s="47"/>
    </row>
    <row r="47" spans="2:7">
      <c r="B47" s="15"/>
      <c r="C47" s="22" t="s">
        <v>440</v>
      </c>
      <c r="D47" s="46"/>
      <c r="E47" s="40"/>
      <c r="F47" s="47"/>
    </row>
    <row r="48" spans="2:7">
      <c r="B48" s="15"/>
      <c r="C48" s="22" t="s">
        <v>441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31:D48">
    <cfRule type="expression" dxfId="65" priority="4">
      <formula>IF(CELL("Zeile",D31)&lt;$D$25+CELL("Zeile",$D$29),1,0)</formula>
    </cfRule>
  </conditionalFormatting>
  <conditionalFormatting sqref="D31:D48">
    <cfRule type="expression" dxfId="64" priority="3">
      <formula>IF(CELL(D31)&lt;$D$27+27,1,0)</formula>
    </cfRule>
  </conditionalFormatting>
  <conditionalFormatting sqref="D29:D30">
    <cfRule type="expression" dxfId="63" priority="2">
      <formula>IF(CELL("Zeile",D29)&lt;$D$25+CELL("Zeile",$D$29),1,0)</formula>
    </cfRule>
  </conditionalFormatting>
  <conditionalFormatting sqref="D30">
    <cfRule type="expression" dxfId="62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pageMargins left="0.7" right="0.7" top="0.78740157499999996" bottom="0.78740157499999996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zoomScale="80" zoomScaleNormal="80" workbookViewId="0">
      <selection activeCell="D48" sqref="D48:D49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445</v>
      </c>
      <c r="D5" s="58" t="str">
        <f>Netzbetreiber!$D$9</f>
        <v>NGN Netzgesellschaft Niederrehin mbH</v>
      </c>
      <c r="H5" s="67"/>
      <c r="I5" s="67"/>
      <c r="J5" s="67"/>
      <c r="K5" s="67"/>
    </row>
    <row r="6" spans="2:15" ht="15" customHeight="1">
      <c r="B6" s="22"/>
      <c r="C6" s="61" t="s">
        <v>444</v>
      </c>
      <c r="D6" s="58" t="str">
        <f>Netzbetreiber!D28</f>
        <v>Krefeld</v>
      </c>
      <c r="E6" s="15"/>
      <c r="H6" s="67"/>
      <c r="I6" s="67"/>
      <c r="J6" s="67"/>
      <c r="K6" s="67"/>
    </row>
    <row r="7" spans="2:15" ht="15" customHeight="1">
      <c r="B7" s="22"/>
      <c r="C7" s="60" t="s">
        <v>486</v>
      </c>
      <c r="D7" s="328" t="str">
        <f>Netzbetreiber!$D$11</f>
        <v>9870040700006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43770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256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610</v>
      </c>
      <c r="D13" s="33" t="s">
        <v>612</v>
      </c>
      <c r="E13" s="15"/>
      <c r="H13" s="271" t="s">
        <v>611</v>
      </c>
      <c r="I13" s="271" t="s">
        <v>612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430</v>
      </c>
      <c r="D15" s="42" t="s">
        <v>662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429</v>
      </c>
      <c r="D16" s="42" t="s">
        <v>428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84</v>
      </c>
      <c r="C18" s="31" t="s">
        <v>368</v>
      </c>
      <c r="D18" s="49" t="s">
        <v>257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570</v>
      </c>
      <c r="I19" s="270" t="s">
        <v>487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488</v>
      </c>
      <c r="I20" s="270" t="s">
        <v>489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85</v>
      </c>
      <c r="C22" s="8" t="s">
        <v>608</v>
      </c>
      <c r="D22" s="49" t="s">
        <v>604</v>
      </c>
      <c r="E22" s="15"/>
      <c r="H22" s="267" t="s">
        <v>604</v>
      </c>
      <c r="I22" s="267" t="s">
        <v>605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606</v>
      </c>
      <c r="E23" s="15"/>
      <c r="H23" s="267" t="s">
        <v>607</v>
      </c>
      <c r="I23" s="8" t="s">
        <v>603</v>
      </c>
      <c r="J23" s="8"/>
      <c r="K23" s="8"/>
      <c r="L23" s="268"/>
    </row>
    <row r="24" spans="2:16" ht="15" customHeight="1">
      <c r="B24" s="22"/>
      <c r="C24" s="24" t="s">
        <v>609</v>
      </c>
      <c r="D24" s="24" t="str">
        <f>IF(D22=$H$22,L24,IF(D23=$H$24,M24,N24))</f>
        <v>=&gt;  Q(D) = KW  x  h(T, SLP-Typ)  x  F(WT)</v>
      </c>
      <c r="E24" s="15"/>
      <c r="H24" s="267" t="s">
        <v>606</v>
      </c>
      <c r="I24" s="267" t="s">
        <v>613</v>
      </c>
      <c r="J24" s="8"/>
      <c r="K24" s="8"/>
      <c r="L24" s="270" t="s">
        <v>614</v>
      </c>
      <c r="M24" s="270" t="s">
        <v>616</v>
      </c>
      <c r="N24" s="270" t="s">
        <v>615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370</v>
      </c>
      <c r="C26" s="6" t="s">
        <v>573</v>
      </c>
      <c r="D26" s="42" t="s">
        <v>136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" customHeight="1">
      <c r="B27" s="7"/>
      <c r="C27" s="6" t="s">
        <v>617</v>
      </c>
      <c r="D27" s="42" t="s">
        <v>618</v>
      </c>
      <c r="E27" s="15"/>
      <c r="H27" s="297" t="s">
        <v>618</v>
      </c>
      <c r="I27" s="269" t="s">
        <v>619</v>
      </c>
      <c r="J27" s="269" t="s">
        <v>620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621</v>
      </c>
      <c r="I28" s="270" t="s">
        <v>622</v>
      </c>
      <c r="J28" s="270" t="s">
        <v>623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624</v>
      </c>
      <c r="I29" s="270" t="s">
        <v>625</v>
      </c>
      <c r="J29" s="270" t="s">
        <v>626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492</v>
      </c>
      <c r="C31" s="6" t="s">
        <v>572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627</v>
      </c>
      <c r="I32" s="270" t="s">
        <v>628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629</v>
      </c>
      <c r="I33" s="267" t="s">
        <v>624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544</v>
      </c>
      <c r="C35" s="24" t="s">
        <v>494</v>
      </c>
      <c r="D35" s="42">
        <v>4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545</v>
      </c>
      <c r="C37" s="5" t="s">
        <v>365</v>
      </c>
      <c r="D37" s="34">
        <v>1500000</v>
      </c>
      <c r="E37" s="15" t="s">
        <v>502</v>
      </c>
      <c r="I37" s="267"/>
      <c r="J37" s="267"/>
      <c r="K37" s="267"/>
      <c r="L37" s="267"/>
      <c r="M37" s="268"/>
    </row>
    <row r="38" spans="2:39" customFormat="1" ht="15" customHeight="1">
      <c r="C38" s="8" t="s">
        <v>490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546</v>
      </c>
      <c r="C40" s="5" t="s">
        <v>366</v>
      </c>
      <c r="D40" s="36">
        <v>500</v>
      </c>
      <c r="E40" s="15" t="s">
        <v>536</v>
      </c>
      <c r="H40" s="67"/>
      <c r="I40" s="67"/>
      <c r="J40" s="67"/>
      <c r="K40" s="67"/>
    </row>
    <row r="41" spans="2:39" ht="15" customHeight="1">
      <c r="C41" s="8" t="s">
        <v>491</v>
      </c>
    </row>
    <row r="42" spans="2:39" ht="15" customHeight="1">
      <c r="B42" s="7"/>
      <c r="C42" s="3"/>
    </row>
    <row r="43" spans="2:39" ht="15" customHeight="1">
      <c r="B43" s="7"/>
      <c r="C43" s="3" t="s">
        <v>535</v>
      </c>
    </row>
    <row r="44" spans="2:39" ht="18" customHeight="1">
      <c r="C44" s="3" t="s">
        <v>537</v>
      </c>
    </row>
    <row r="45" spans="2:39" ht="18" customHeight="1">
      <c r="C45" s="3"/>
    </row>
    <row r="46" spans="2:39" ht="15" customHeight="1">
      <c r="B46" s="22" t="s">
        <v>547</v>
      </c>
      <c r="C46" s="60" t="s">
        <v>571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581</v>
      </c>
      <c r="D48" s="45" t="s">
        <v>661</v>
      </c>
    </row>
    <row r="49" spans="3:4" ht="18" customHeight="1">
      <c r="C49" s="22" t="s">
        <v>582</v>
      </c>
      <c r="D49" s="45"/>
    </row>
    <row r="50" spans="3:4" ht="18" customHeight="1">
      <c r="C50" s="22" t="s">
        <v>583</v>
      </c>
      <c r="D50" s="45"/>
    </row>
    <row r="51" spans="3:4" ht="18" customHeight="1">
      <c r="C51" s="22" t="s">
        <v>584</v>
      </c>
      <c r="D51" s="45"/>
    </row>
    <row r="52" spans="3:4" ht="18" customHeight="1">
      <c r="C52" s="22" t="s">
        <v>585</v>
      </c>
      <c r="D52" s="45"/>
    </row>
    <row r="53" spans="3:4" ht="18" customHeight="1">
      <c r="C53" s="22" t="s">
        <v>586</v>
      </c>
      <c r="D53" s="45"/>
    </row>
    <row r="54" spans="3:4" ht="18" customHeight="1">
      <c r="C54" s="22" t="s">
        <v>587</v>
      </c>
      <c r="D54" s="45"/>
    </row>
    <row r="55" spans="3:4" ht="18" customHeight="1">
      <c r="C55" s="22" t="s">
        <v>588</v>
      </c>
      <c r="D55" s="45"/>
    </row>
    <row r="56" spans="3:4" ht="18" customHeight="1">
      <c r="C56" s="22" t="s">
        <v>589</v>
      </c>
      <c r="D56" s="45"/>
    </row>
    <row r="57" spans="3:4" ht="18" customHeight="1">
      <c r="C57" s="22" t="s">
        <v>590</v>
      </c>
      <c r="D57" s="45"/>
    </row>
    <row r="58" spans="3:4" ht="18" customHeight="1">
      <c r="C58" s="22" t="s">
        <v>591</v>
      </c>
      <c r="D58" s="45"/>
    </row>
    <row r="59" spans="3:4" ht="18" customHeight="1">
      <c r="C59" s="22" t="s">
        <v>592</v>
      </c>
      <c r="D59" s="45"/>
    </row>
    <row r="60" spans="3:4" ht="18" customHeight="1">
      <c r="C60" s="22" t="s">
        <v>593</v>
      </c>
      <c r="D60" s="45"/>
    </row>
    <row r="61" spans="3:4" ht="18" customHeight="1">
      <c r="C61" s="22" t="s">
        <v>594</v>
      </c>
      <c r="D61" s="45"/>
    </row>
    <row r="62" spans="3:4" ht="18" customHeight="1">
      <c r="C62" s="22" t="s">
        <v>595</v>
      </c>
      <c r="D62" s="45"/>
    </row>
  </sheetData>
  <sheetProtection sheet="1" objects="1" scenarios="1"/>
  <conditionalFormatting sqref="D50:D62">
    <cfRule type="expression" dxfId="61" priority="21">
      <formula>IF(CELL("Zeile",D50)&lt;$D$46+CELL("Zeile",$D$48),1,0)</formula>
    </cfRule>
  </conditionalFormatting>
  <conditionalFormatting sqref="D50:D62">
    <cfRule type="expression" dxfId="60" priority="20">
      <formula>IF(CELL(D50)&lt;$D$36+27,1,0)</formula>
    </cfRule>
  </conditionalFormatting>
  <conditionalFormatting sqref="D23">
    <cfRule type="expression" dxfId="59" priority="19">
      <formula>IF($D$22=$H$22,1,0)</formula>
    </cfRule>
  </conditionalFormatting>
  <conditionalFormatting sqref="D31">
    <cfRule type="expression" dxfId="58" priority="8">
      <formula>IF($D$18="synthetisch",1,0)</formula>
    </cfRule>
  </conditionalFormatting>
  <conditionalFormatting sqref="D28">
    <cfRule type="expression" dxfId="57" priority="6">
      <formula>IF(AND($D$27=$I$27,$D$26=$H$26),1,0)</formula>
    </cfRule>
  </conditionalFormatting>
  <conditionalFormatting sqref="D26:D28">
    <cfRule type="expression" dxfId="56" priority="9">
      <formula>IF($D$18="analytisch",1,0)</formula>
    </cfRule>
  </conditionalFormatting>
  <conditionalFormatting sqref="D27">
    <cfRule type="expression" dxfId="55" priority="7">
      <formula>IF($D$26="nein",1)</formula>
    </cfRule>
  </conditionalFormatting>
  <conditionalFormatting sqref="D15">
    <cfRule type="expression" dxfId="54" priority="4">
      <formula>IF($D$11="Gaspool",1,0)</formula>
    </cfRule>
  </conditionalFormatting>
  <conditionalFormatting sqref="D16">
    <cfRule type="expression" dxfId="53" priority="3">
      <formula>IF($D$11="NCG",1,0)</formula>
    </cfRule>
  </conditionalFormatting>
  <conditionalFormatting sqref="D48:D49">
    <cfRule type="expression" dxfId="52" priority="2">
      <formula>IF(CELL("Zeile",D48)&lt;$D$46+CELL("Zeile",$D$48),1,0)</formula>
    </cfRule>
  </conditionalFormatting>
  <conditionalFormatting sqref="D49">
    <cfRule type="expression" dxfId="51" priority="1">
      <formula>IF(CELL(D49)&lt;$D$36+27,1,0)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P78" sqref="P78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Netzbetreiber!D9</f>
        <v>NGN Netzgesellschaft Niederrehin mbH</v>
      </c>
      <c r="F4" s="330"/>
      <c r="G4" s="330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Netzbetreiber!D28</f>
        <v>Krefeld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Netzbetreiber!D11</f>
        <v>9870040700006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43770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1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 t="str">
        <f>INDEX('SLP-Verfahren'!D48:D62,'SLP-Temp-Gebiet #01'!F10)</f>
        <v>Krefeld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 t="s">
        <v>71</v>
      </c>
      <c r="G14" s="263" t="s">
        <v>568</v>
      </c>
      <c r="H14" s="51">
        <v>0</v>
      </c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387</v>
      </c>
      <c r="D15" s="343"/>
      <c r="E15" s="89" t="s">
        <v>449</v>
      </c>
      <c r="F15" s="262" t="s">
        <v>71</v>
      </c>
      <c r="G15" s="263" t="s">
        <v>562</v>
      </c>
      <c r="H15" s="51">
        <v>0</v>
      </c>
      <c r="I15" s="57"/>
      <c r="J15" s="129"/>
      <c r="K15" s="129"/>
      <c r="L15" s="129"/>
      <c r="M15" s="129"/>
      <c r="N15" s="129"/>
      <c r="O15" s="160" t="s">
        <v>499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492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509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511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499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499</v>
      </c>
      <c r="T23" s="288" t="str">
        <f>O15</f>
        <v>MeteoGroup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661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510</v>
      </c>
      <c r="D25" s="186"/>
      <c r="E25" s="159">
        <v>94050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500</v>
      </c>
      <c r="F26" s="155" t="s">
        <v>500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500</v>
      </c>
      <c r="S26" s="67" t="s">
        <v>501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1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0</v>
      </c>
      <c r="G29" s="176">
        <f t="shared" si="2"/>
        <v>0</v>
      </c>
      <c r="H29" s="176">
        <f t="shared" si="2"/>
        <v>0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1</v>
      </c>
      <c r="F31" s="279">
        <f>ROUND(F32/$D$32,4)</f>
        <v>0.5</v>
      </c>
      <c r="G31" s="279">
        <f t="shared" ref="G31:N31" si="3">ROUND(G32/$D$32,4)</f>
        <v>0.25</v>
      </c>
      <c r="H31" s="279">
        <f t="shared" si="3"/>
        <v>0.125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451</v>
      </c>
      <c r="D34" s="152" t="s">
        <v>450</v>
      </c>
      <c r="E34" s="155" t="s">
        <v>507</v>
      </c>
      <c r="F34" s="155" t="s">
        <v>507</v>
      </c>
      <c r="G34" s="155" t="s">
        <v>507</v>
      </c>
      <c r="H34" s="155" t="s">
        <v>507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507</v>
      </c>
      <c r="S34" s="67" t="s">
        <v>508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533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349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509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511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MeteoGroup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Krefeld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510</v>
      </c>
      <c r="D59" s="186"/>
      <c r="E59" s="159">
        <f>E25</f>
        <v>94050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1</v>
      </c>
    </row>
    <row r="63" spans="2:28" ht="15" customHeight="1">
      <c r="E63" s="176">
        <f>IF(E64&gt;$F$62,0,1)</f>
        <v>1</v>
      </c>
      <c r="F63" s="176">
        <f t="shared" ref="F63:N63" si="11">IF(F64&gt;$F$62,0,1)</f>
        <v>0</v>
      </c>
      <c r="G63" s="176">
        <f t="shared" si="11"/>
        <v>0</v>
      </c>
      <c r="H63" s="176">
        <f t="shared" si="11"/>
        <v>0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1</v>
      </c>
      <c r="F65" s="279">
        <f>ROUND(F66/$D$66,4)</f>
        <v>0.5</v>
      </c>
      <c r="G65" s="279">
        <f t="shared" ref="G65:N65" si="12">ROUND(G66/$D$66,4)</f>
        <v>0.25</v>
      </c>
      <c r="H65" s="279">
        <f t="shared" si="12"/>
        <v>0.125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528</v>
      </c>
      <c r="D66" s="184">
        <f>SUMPRODUCT(E66:N66,E63:N63)</f>
        <v>1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145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443</v>
      </c>
      <c r="D70" s="118" t="s">
        <v>533</v>
      </c>
      <c r="E70" s="162" t="s">
        <v>453</v>
      </c>
      <c r="F70" s="162" t="s">
        <v>453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F22:N25">
    <cfRule type="expression" dxfId="49" priority="30">
      <formula>IF(F$20&lt;=$F$18,1,0)</formula>
    </cfRule>
  </conditionalFormatting>
  <conditionalFormatting sqref="E32:N36">
    <cfRule type="expression" dxfId="48" priority="29">
      <formula>IF(E$30&lt;=$F$28,1,0)</formula>
    </cfRule>
  </conditionalFormatting>
  <conditionalFormatting sqref="E26:F26">
    <cfRule type="expression" dxfId="47" priority="28">
      <formula>IF(E$20&lt;=$F$18,1,0)</formula>
    </cfRule>
  </conditionalFormatting>
  <conditionalFormatting sqref="E26:N26">
    <cfRule type="expression" dxfId="46" priority="27">
      <formula>IF(E$20&lt;=$F$18,1,0)</formula>
    </cfRule>
  </conditionalFormatting>
  <conditionalFormatting sqref="E56:N59">
    <cfRule type="expression" dxfId="45" priority="24">
      <formula>IF(E$54&lt;=$F$52,1,0)</formula>
    </cfRule>
  </conditionalFormatting>
  <conditionalFormatting sqref="E60:N60">
    <cfRule type="expression" dxfId="44" priority="23">
      <formula>IF(E$54&lt;=$F$52,1,0)</formula>
    </cfRule>
  </conditionalFormatting>
  <conditionalFormatting sqref="E66:N68">
    <cfRule type="expression" dxfId="43" priority="17">
      <formula>IF(E$64&lt;=$F$62,1,0)</formula>
    </cfRule>
  </conditionalFormatting>
  <conditionalFormatting sqref="E65:N68 E70:N70">
    <cfRule type="expression" dxfId="42" priority="15">
      <formula>IF(E$64&gt;$F$62,1,0)</formula>
    </cfRule>
  </conditionalFormatting>
  <conditionalFormatting sqref="E56:N60">
    <cfRule type="expression" dxfId="41" priority="14">
      <formula>IF(E$54&gt;$F$52,1,0)</formula>
    </cfRule>
  </conditionalFormatting>
  <conditionalFormatting sqref="E21:N21 E26:N26 F22:N25">
    <cfRule type="expression" dxfId="40" priority="13">
      <formula>IF(E$20&gt;$F$18,1,0)</formula>
    </cfRule>
  </conditionalFormatting>
  <conditionalFormatting sqref="E32:N36">
    <cfRule type="expression" dxfId="39" priority="12">
      <formula>IF(E$30&gt;$F$28,1,0)</formula>
    </cfRule>
  </conditionalFormatting>
  <conditionalFormatting sqref="H11 H8:H9">
    <cfRule type="expression" dxfId="38" priority="11">
      <formula>IF($F$9=1,1,0)</formula>
    </cfRule>
  </conditionalFormatting>
  <conditionalFormatting sqref="E55:N55">
    <cfRule type="expression" dxfId="37" priority="10">
      <formula>IF(E$54&gt;$F$52,1,0)</formula>
    </cfRule>
  </conditionalFormatting>
  <conditionalFormatting sqref="E31:N31">
    <cfRule type="expression" dxfId="36" priority="9">
      <formula>IF(E$30&gt;$F$28,1,0)</formula>
    </cfRule>
  </conditionalFormatting>
  <conditionalFormatting sqref="E70:N70">
    <cfRule type="expression" dxfId="35" priority="8">
      <formula>IF(E$64&lt;=$F$62,1,0)</formula>
    </cfRule>
  </conditionalFormatting>
  <conditionalFormatting sqref="H10">
    <cfRule type="expression" dxfId="34" priority="7">
      <formula>IF($F$9=1,1,0)</formula>
    </cfRule>
  </conditionalFormatting>
  <conditionalFormatting sqref="E69:N69">
    <cfRule type="expression" dxfId="33" priority="4">
      <formula>IF(E$64&lt;=$F$62,1,0)</formula>
    </cfRule>
  </conditionalFormatting>
  <conditionalFormatting sqref="E69:N69">
    <cfRule type="expression" dxfId="32" priority="3">
      <formula>IF(E$64&gt;$F$62,1,0)</formula>
    </cfRule>
  </conditionalFormatting>
  <conditionalFormatting sqref="E22:E25">
    <cfRule type="expression" dxfId="31" priority="2">
      <formula>IF(E$20&lt;=$F$18,1,0)</formula>
    </cfRule>
  </conditionalFormatting>
  <conditionalFormatting sqref="E22:E25">
    <cfRule type="expression" dxfId="30" priority="1">
      <formula>IF(E$20&gt;$F$18,1,0)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Netzbetreiber!$D$9</f>
        <v>NGN Netzgesellschaft Niederrehin mbH</v>
      </c>
      <c r="F4" s="129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Netzbetreiber!$D$28</f>
        <v>Krefeld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Netzbetreiber!$D$11</f>
        <v>9870040700006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Netzbetreiber!$D$6</f>
        <v>43770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2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>
        <f>INDEX('SLP-Verfahren'!D48:D62,'SLP-Temp-Gebiet #02'!F10)</f>
        <v>0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 t="s">
        <v>85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387</v>
      </c>
      <c r="D15" s="343"/>
      <c r="E15" s="89" t="s">
        <v>449</v>
      </c>
      <c r="F15" s="262" t="s">
        <v>71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 t="s">
        <v>523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492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509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511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499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576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510</v>
      </c>
      <c r="D25" s="186"/>
      <c r="E25" s="159" t="s">
        <v>363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500</v>
      </c>
      <c r="F26" s="155" t="s">
        <v>500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500</v>
      </c>
      <c r="S26" s="67" t="s">
        <v>501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451</v>
      </c>
      <c r="D34" s="152" t="s">
        <v>450</v>
      </c>
      <c r="E34" s="155" t="s">
        <v>507</v>
      </c>
      <c r="F34" s="155" t="s">
        <v>507</v>
      </c>
      <c r="G34" s="155" t="s">
        <v>507</v>
      </c>
      <c r="H34" s="155" t="s">
        <v>507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507</v>
      </c>
      <c r="S34" s="67" t="s">
        <v>508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533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349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509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511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510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145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>
      <c r="B70" s="181"/>
      <c r="C70" s="190" t="s">
        <v>443</v>
      </c>
      <c r="D70" s="118" t="s">
        <v>533</v>
      </c>
      <c r="E70" s="162" t="s">
        <v>453</v>
      </c>
      <c r="F70" s="162" t="s">
        <v>453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M15" sqref="M15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364</v>
      </c>
    </row>
    <row r="3" spans="2:26">
      <c r="B3" s="129" t="s">
        <v>465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369</v>
      </c>
      <c r="D5" s="54" t="str">
        <f>Netzbetreiber!$D$9</f>
        <v>NGN Netzgesellschaft Niederrehin mbH</v>
      </c>
      <c r="E5" s="129"/>
      <c r="J5" s="88" t="s">
        <v>496</v>
      </c>
      <c r="K5" s="130" t="s">
        <v>497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337</v>
      </c>
      <c r="D6" s="54" t="str">
        <f>Netzbetreiber!$D$28</f>
        <v>Krefeld</v>
      </c>
      <c r="E6" s="129"/>
      <c r="F6" s="129"/>
      <c r="K6" s="130" t="s">
        <v>504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486</v>
      </c>
      <c r="D7" s="54" t="str">
        <f>Netzbetreiber!$D$11</f>
        <v>9870040700006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43770</v>
      </c>
      <c r="E8" s="129"/>
      <c r="F8" s="129"/>
      <c r="H8" s="127" t="s">
        <v>494</v>
      </c>
      <c r="J8" s="131">
        <f>COUNTA(D12:D100)</f>
        <v>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248</v>
      </c>
      <c r="C10" s="134" t="s">
        <v>493</v>
      </c>
      <c r="D10" s="133" t="s">
        <v>147</v>
      </c>
      <c r="E10" s="272" t="s">
        <v>506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630</v>
      </c>
      <c r="M10" s="149" t="s">
        <v>639</v>
      </c>
      <c r="N10" s="150" t="s">
        <v>640</v>
      </c>
      <c r="O10" s="150" t="s">
        <v>641</v>
      </c>
      <c r="P10" s="151" t="s">
        <v>642</v>
      </c>
      <c r="Q10" s="145" t="s">
        <v>631</v>
      </c>
      <c r="R10" s="135" t="s">
        <v>632</v>
      </c>
      <c r="S10" s="136" t="s">
        <v>633</v>
      </c>
      <c r="T10" s="136" t="s">
        <v>634</v>
      </c>
      <c r="U10" s="136" t="s">
        <v>635</v>
      </c>
      <c r="V10" s="136" t="s">
        <v>636</v>
      </c>
      <c r="W10" s="136" t="s">
        <v>637</v>
      </c>
      <c r="X10" s="137" t="s">
        <v>638</v>
      </c>
      <c r="Y10" s="294" t="s">
        <v>643</v>
      </c>
    </row>
    <row r="11" spans="2:26" ht="15.75" thickBot="1">
      <c r="B11" s="138" t="s">
        <v>495</v>
      </c>
      <c r="C11" s="139" t="s">
        <v>505</v>
      </c>
      <c r="D11" s="293" t="s">
        <v>247</v>
      </c>
      <c r="E11" s="163" t="s">
        <v>512</v>
      </c>
      <c r="F11" s="29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335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336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91">
        <v>365.12299999999999</v>
      </c>
    </row>
    <row r="12" spans="2:26">
      <c r="B12" s="140">
        <v>1</v>
      </c>
      <c r="C12" s="141" t="str">
        <f t="shared" ref="C12:C41" si="0">$D$6</f>
        <v>Krefeld</v>
      </c>
      <c r="D12" s="62" t="s">
        <v>247</v>
      </c>
      <c r="E12" s="164" t="s">
        <v>664</v>
      </c>
      <c r="F12" s="296" t="s">
        <v>292</v>
      </c>
      <c r="H12" s="273">
        <v>3.1935978</v>
      </c>
      <c r="I12" s="273">
        <v>-37.414247799999998</v>
      </c>
      <c r="J12" s="273">
        <v>6.1824021</v>
      </c>
      <c r="K12" s="273">
        <v>6.4760499999999999E-2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15" si="1">($H12/(1+($I12/($Q$9-$L12))^$J12)+$K12)+MAX($M12*$Q$9+$N12,$O12*$Q$9+$P12)</f>
        <v>0.94490761186795624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Krefeld</v>
      </c>
      <c r="D13" s="62" t="s">
        <v>247</v>
      </c>
      <c r="E13" s="164" t="s">
        <v>663</v>
      </c>
      <c r="F13" s="296" t="s">
        <v>300</v>
      </c>
      <c r="H13" s="273">
        <v>2.529738</v>
      </c>
      <c r="I13" s="273">
        <v>-35.0300145</v>
      </c>
      <c r="J13" s="273">
        <v>6.2051109000000002</v>
      </c>
      <c r="K13" s="273">
        <v>8.4524100000000005E-2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1.0034007991768874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:X15" si="2">7-SUM(R13:W13)</f>
        <v>1</v>
      </c>
      <c r="Y13" s="292"/>
      <c r="Z13" s="210"/>
    </row>
    <row r="14" spans="2:26" s="142" customFormat="1">
      <c r="B14" s="143">
        <v>3</v>
      </c>
      <c r="C14" s="144" t="str">
        <f t="shared" si="0"/>
        <v>Krefeld</v>
      </c>
      <c r="D14" s="62" t="s">
        <v>247</v>
      </c>
      <c r="E14" s="164" t="s">
        <v>4</v>
      </c>
      <c r="F14" s="296" t="str">
        <f>VLOOKUP($E14,'BDEW-Standard'!$B$3:$M$158,F$9,0)</f>
        <v>HK3</v>
      </c>
      <c r="H14" s="273">
        <v>0.40409319999999999</v>
      </c>
      <c r="I14" s="273">
        <v>-24.439296800000001</v>
      </c>
      <c r="J14" s="273">
        <v>6.5718174999999999</v>
      </c>
      <c r="K14" s="273">
        <v>0.71077100000000004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si="1"/>
        <v>1.0561214000512988</v>
      </c>
      <c r="R14" s="274">
        <f>ROUND(VLOOKUP(MID($E14,4,3),'Wochentag F(WT)'!$B$7:$J$22,R$9,0),4)</f>
        <v>1</v>
      </c>
      <c r="S14" s="274">
        <f>ROUND(VLOOKUP(MID($E14,4,3),'Wochentag F(WT)'!$B$7:$J$22,S$9,0),4)</f>
        <v>1</v>
      </c>
      <c r="T14" s="274">
        <f>ROUND(VLOOKUP(MID($E14,4,3),'Wochentag F(WT)'!$B$7:$J$22,T$9,0),4)</f>
        <v>1</v>
      </c>
      <c r="U14" s="274">
        <f>ROUND(VLOOKUP(MID($E14,4,3),'Wochentag F(WT)'!$B$7:$J$22,U$9,0),4)</f>
        <v>1</v>
      </c>
      <c r="V14" s="274">
        <f>ROUND(VLOOKUP(MID($E14,4,3),'Wochentag F(WT)'!$B$7:$J$22,V$9,0),4)</f>
        <v>1</v>
      </c>
      <c r="W14" s="274">
        <f>ROUND(VLOOKUP(MID($E14,4,3),'Wochentag F(WT)'!$B$7:$J$22,W$9,0),4)</f>
        <v>1</v>
      </c>
      <c r="X14" s="275">
        <f t="shared" si="2"/>
        <v>1</v>
      </c>
      <c r="Y14" s="292"/>
      <c r="Z14" s="210"/>
    </row>
    <row r="15" spans="2:26" s="142" customFormat="1">
      <c r="B15" s="143">
        <v>4</v>
      </c>
      <c r="C15" s="144" t="str">
        <f t="shared" si="0"/>
        <v>Krefeld</v>
      </c>
      <c r="D15" s="62" t="s">
        <v>247</v>
      </c>
      <c r="E15" s="164" t="s">
        <v>665</v>
      </c>
      <c r="F15" s="296" t="str">
        <f>VLOOKUP($E15,'BDEW-Standard'!$B$3:$M$158,F$9,0)</f>
        <v>KO4</v>
      </c>
      <c r="H15" s="273">
        <v>3.4428942999999999</v>
      </c>
      <c r="I15" s="273">
        <v>-36.659050399999998</v>
      </c>
      <c r="J15" s="273">
        <v>7.6083226000000002</v>
      </c>
      <c r="K15" s="273">
        <v>7.4685000000000001E-2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1"/>
        <v>0.97768382110526542</v>
      </c>
      <c r="R15" s="274">
        <f>ROUND(VLOOKUP(MID($E15,4,3),'Wochentag F(WT)'!$B$7:$J$22,R$9,0),4)</f>
        <v>1.0354000000000001</v>
      </c>
      <c r="S15" s="274">
        <f>ROUND(VLOOKUP(MID($E15,4,3),'Wochentag F(WT)'!$B$7:$J$22,S$9,0),4)</f>
        <v>1.0523</v>
      </c>
      <c r="T15" s="274">
        <f>ROUND(VLOOKUP(MID($E15,4,3),'Wochentag F(WT)'!$B$7:$J$22,T$9,0),4)</f>
        <v>1.0448999999999999</v>
      </c>
      <c r="U15" s="274">
        <f>ROUND(VLOOKUP(MID($E15,4,3),'Wochentag F(WT)'!$B$7:$J$22,U$9,0),4)</f>
        <v>1.0494000000000001</v>
      </c>
      <c r="V15" s="274">
        <f>ROUND(VLOOKUP(MID($E15,4,3),'Wochentag F(WT)'!$B$7:$J$22,V$9,0),4)</f>
        <v>0.98850000000000005</v>
      </c>
      <c r="W15" s="274">
        <f>ROUND(VLOOKUP(MID($E15,4,3),'Wochentag F(WT)'!$B$7:$J$22,W$9,0),4)</f>
        <v>0.88600000000000001</v>
      </c>
      <c r="X15" s="275">
        <f t="shared" si="2"/>
        <v>0.94349999999999934</v>
      </c>
      <c r="Y15" s="292"/>
      <c r="Z15" s="210"/>
    </row>
    <row r="16" spans="2:26" s="142" customFormat="1">
      <c r="B16" s="143">
        <v>5</v>
      </c>
      <c r="C16" s="144" t="str">
        <f t="shared" si="0"/>
        <v>Krefeld</v>
      </c>
      <c r="D16" s="62"/>
      <c r="E16" s="164"/>
      <c r="F16" s="296"/>
      <c r="H16" s="273"/>
      <c r="I16" s="273"/>
      <c r="J16" s="273"/>
      <c r="K16" s="273"/>
      <c r="L16" s="337"/>
      <c r="M16" s="273"/>
      <c r="N16" s="273"/>
      <c r="O16" s="273"/>
      <c r="P16" s="273"/>
      <c r="Q16" s="338"/>
      <c r="R16" s="274"/>
      <c r="S16" s="274"/>
      <c r="T16" s="274"/>
      <c r="U16" s="274"/>
      <c r="V16" s="274"/>
      <c r="W16" s="274"/>
      <c r="X16" s="275"/>
      <c r="Y16" s="292"/>
      <c r="Z16" s="210"/>
    </row>
    <row r="17" spans="2:26" s="142" customFormat="1">
      <c r="B17" s="143">
        <v>6</v>
      </c>
      <c r="C17" s="144" t="str">
        <f t="shared" si="0"/>
        <v>Krefeld</v>
      </c>
      <c r="D17" s="62"/>
      <c r="E17" s="164"/>
      <c r="F17" s="296"/>
      <c r="H17" s="273"/>
      <c r="I17" s="273"/>
      <c r="J17" s="273"/>
      <c r="K17" s="273"/>
      <c r="L17" s="337"/>
      <c r="M17" s="273"/>
      <c r="N17" s="273"/>
      <c r="O17" s="273"/>
      <c r="P17" s="273"/>
      <c r="Q17" s="338"/>
      <c r="R17" s="274"/>
      <c r="S17" s="274"/>
      <c r="T17" s="274"/>
      <c r="U17" s="274"/>
      <c r="V17" s="274"/>
      <c r="W17" s="274"/>
      <c r="X17" s="275"/>
      <c r="Y17" s="292"/>
      <c r="Z17" s="210"/>
    </row>
    <row r="18" spans="2:26" s="142" customFormat="1">
      <c r="B18" s="143">
        <v>7</v>
      </c>
      <c r="C18" s="144" t="str">
        <f t="shared" si="0"/>
        <v>Krefeld</v>
      </c>
      <c r="D18" s="62"/>
      <c r="E18" s="164"/>
      <c r="F18" s="296"/>
      <c r="H18" s="273"/>
      <c r="I18" s="273"/>
      <c r="J18" s="273"/>
      <c r="K18" s="273"/>
      <c r="L18" s="337"/>
      <c r="M18" s="273"/>
      <c r="N18" s="273"/>
      <c r="O18" s="273"/>
      <c r="P18" s="273"/>
      <c r="Q18" s="338"/>
      <c r="R18" s="274"/>
      <c r="S18" s="274"/>
      <c r="T18" s="274"/>
      <c r="U18" s="274"/>
      <c r="V18" s="274"/>
      <c r="W18" s="274"/>
      <c r="X18" s="275"/>
      <c r="Y18" s="292"/>
      <c r="Z18" s="210"/>
    </row>
    <row r="19" spans="2:26" s="142" customFormat="1">
      <c r="B19" s="143">
        <v>8</v>
      </c>
      <c r="C19" s="144" t="str">
        <f t="shared" si="0"/>
        <v>Krefeld</v>
      </c>
      <c r="D19" s="62"/>
      <c r="E19" s="164"/>
      <c r="F19" s="296"/>
      <c r="H19" s="273"/>
      <c r="I19" s="273"/>
      <c r="J19" s="273"/>
      <c r="K19" s="273"/>
      <c r="L19" s="337"/>
      <c r="M19" s="273"/>
      <c r="N19" s="273"/>
      <c r="O19" s="273"/>
      <c r="P19" s="273"/>
      <c r="Q19" s="338"/>
      <c r="R19" s="274"/>
      <c r="S19" s="274"/>
      <c r="T19" s="274"/>
      <c r="U19" s="274"/>
      <c r="V19" s="274"/>
      <c r="W19" s="274"/>
      <c r="X19" s="275"/>
      <c r="Y19" s="292"/>
      <c r="Z19" s="210"/>
    </row>
    <row r="20" spans="2:26" s="142" customFormat="1">
      <c r="B20" s="143">
        <v>9</v>
      </c>
      <c r="C20" s="144" t="str">
        <f t="shared" si="0"/>
        <v>Krefeld</v>
      </c>
      <c r="D20" s="62"/>
      <c r="E20" s="164"/>
      <c r="F20" s="296"/>
      <c r="H20" s="273"/>
      <c r="I20" s="273"/>
      <c r="J20" s="273"/>
      <c r="K20" s="273"/>
      <c r="L20" s="337"/>
      <c r="M20" s="273"/>
      <c r="N20" s="273"/>
      <c r="O20" s="273"/>
      <c r="P20" s="273"/>
      <c r="Q20" s="338"/>
      <c r="R20" s="274"/>
      <c r="S20" s="274"/>
      <c r="T20" s="274"/>
      <c r="U20" s="274"/>
      <c r="V20" s="274"/>
      <c r="W20" s="274"/>
      <c r="X20" s="275"/>
      <c r="Y20" s="292"/>
      <c r="Z20" s="210"/>
    </row>
    <row r="21" spans="2:26" s="142" customFormat="1">
      <c r="B21" s="143">
        <v>10</v>
      </c>
      <c r="C21" s="144" t="str">
        <f t="shared" si="0"/>
        <v>Krefeld</v>
      </c>
      <c r="D21" s="62"/>
      <c r="E21" s="164"/>
      <c r="F21" s="296"/>
      <c r="H21" s="273"/>
      <c r="I21" s="273"/>
      <c r="J21" s="273"/>
      <c r="K21" s="273"/>
      <c r="L21" s="337"/>
      <c r="M21" s="273"/>
      <c r="N21" s="273"/>
      <c r="O21" s="273"/>
      <c r="P21" s="273"/>
      <c r="Q21" s="338"/>
      <c r="R21" s="274"/>
      <c r="S21" s="274"/>
      <c r="T21" s="274"/>
      <c r="U21" s="274"/>
      <c r="V21" s="274"/>
      <c r="W21" s="274"/>
      <c r="X21" s="275"/>
      <c r="Y21" s="292"/>
      <c r="Z21" s="210"/>
    </row>
    <row r="22" spans="2:26" s="142" customFormat="1">
      <c r="B22" s="143">
        <v>11</v>
      </c>
      <c r="C22" s="144" t="str">
        <f t="shared" si="0"/>
        <v>Krefeld</v>
      </c>
      <c r="D22" s="62"/>
      <c r="E22" s="164"/>
      <c r="F22" s="296"/>
      <c r="H22" s="273"/>
      <c r="I22" s="273"/>
      <c r="J22" s="273"/>
      <c r="K22" s="273"/>
      <c r="L22" s="337"/>
      <c r="M22" s="273"/>
      <c r="N22" s="273"/>
      <c r="O22" s="273"/>
      <c r="P22" s="273"/>
      <c r="Q22" s="338"/>
      <c r="R22" s="274"/>
      <c r="S22" s="274"/>
      <c r="T22" s="274"/>
      <c r="U22" s="274"/>
      <c r="V22" s="274"/>
      <c r="W22" s="274"/>
      <c r="X22" s="275"/>
      <c r="Y22" s="292"/>
      <c r="Z22" s="210"/>
    </row>
    <row r="23" spans="2:26" s="142" customFormat="1">
      <c r="B23" s="143">
        <v>12</v>
      </c>
      <c r="C23" s="144" t="str">
        <f t="shared" si="0"/>
        <v>Krefeld</v>
      </c>
      <c r="D23" s="62"/>
      <c r="E23" s="164"/>
      <c r="F23" s="296"/>
      <c r="H23" s="273"/>
      <c r="I23" s="273"/>
      <c r="J23" s="273"/>
      <c r="K23" s="273"/>
      <c r="L23" s="337"/>
      <c r="M23" s="273"/>
      <c r="N23" s="273"/>
      <c r="O23" s="273"/>
      <c r="P23" s="273"/>
      <c r="Q23" s="338"/>
      <c r="R23" s="274"/>
      <c r="S23" s="274"/>
      <c r="T23" s="274"/>
      <c r="U23" s="274"/>
      <c r="V23" s="274"/>
      <c r="W23" s="274"/>
      <c r="X23" s="275"/>
      <c r="Y23" s="292"/>
      <c r="Z23" s="210"/>
    </row>
    <row r="24" spans="2:26" s="142" customFormat="1">
      <c r="B24" s="143">
        <v>13</v>
      </c>
      <c r="C24" s="144" t="str">
        <f t="shared" si="0"/>
        <v>Krefeld</v>
      </c>
      <c r="D24" s="62"/>
      <c r="E24" s="164"/>
      <c r="F24" s="296"/>
      <c r="H24" s="273"/>
      <c r="I24" s="273"/>
      <c r="J24" s="273"/>
      <c r="K24" s="273"/>
      <c r="L24" s="337"/>
      <c r="M24" s="273"/>
      <c r="N24" s="273"/>
      <c r="O24" s="273"/>
      <c r="P24" s="273"/>
      <c r="Q24" s="338"/>
      <c r="R24" s="274"/>
      <c r="S24" s="274"/>
      <c r="T24" s="274"/>
      <c r="U24" s="274"/>
      <c r="V24" s="274"/>
      <c r="W24" s="274"/>
      <c r="X24" s="275"/>
      <c r="Y24" s="292"/>
      <c r="Z24" s="210"/>
    </row>
    <row r="25" spans="2:26" s="142" customFormat="1">
      <c r="B25" s="143">
        <v>14</v>
      </c>
      <c r="C25" s="144" t="str">
        <f t="shared" si="0"/>
        <v>Krefeld</v>
      </c>
      <c r="D25" s="62"/>
      <c r="E25" s="164"/>
      <c r="F25" s="296"/>
      <c r="H25" s="273"/>
      <c r="I25" s="273"/>
      <c r="J25" s="273"/>
      <c r="K25" s="273"/>
      <c r="L25" s="337"/>
      <c r="M25" s="273"/>
      <c r="N25" s="273"/>
      <c r="O25" s="273"/>
      <c r="P25" s="273"/>
      <c r="Q25" s="338"/>
      <c r="R25" s="274"/>
      <c r="S25" s="274"/>
      <c r="T25" s="274"/>
      <c r="U25" s="274"/>
      <c r="V25" s="274"/>
      <c r="W25" s="274"/>
      <c r="X25" s="275"/>
      <c r="Y25" s="292"/>
      <c r="Z25" s="210"/>
    </row>
    <row r="26" spans="2:26" s="142" customFormat="1">
      <c r="B26" s="143">
        <v>15</v>
      </c>
      <c r="C26" s="144" t="str">
        <f t="shared" si="0"/>
        <v>Krefeld</v>
      </c>
      <c r="D26" s="62"/>
      <c r="E26" s="164"/>
      <c r="F26" s="296"/>
      <c r="H26" s="273"/>
      <c r="I26" s="273"/>
      <c r="J26" s="273"/>
      <c r="K26" s="273"/>
      <c r="L26" s="337"/>
      <c r="M26" s="273"/>
      <c r="N26" s="273"/>
      <c r="O26" s="273"/>
      <c r="P26" s="273"/>
      <c r="Q26" s="338"/>
      <c r="R26" s="274"/>
      <c r="S26" s="274"/>
      <c r="T26" s="274"/>
      <c r="U26" s="274"/>
      <c r="V26" s="274"/>
      <c r="W26" s="274"/>
      <c r="X26" s="275"/>
      <c r="Y26" s="292"/>
      <c r="Z26" s="210"/>
    </row>
    <row r="27" spans="2:26" s="142" customFormat="1">
      <c r="B27" s="143">
        <v>16</v>
      </c>
      <c r="C27" s="144" t="str">
        <f t="shared" si="0"/>
        <v>Krefeld</v>
      </c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Krefeld</v>
      </c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Krefeld</v>
      </c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Krefeld</v>
      </c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Krefeld</v>
      </c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Krefeld</v>
      </c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Krefeld</v>
      </c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Krefeld</v>
      </c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Krefeld</v>
      </c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Krefeld</v>
      </c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Krefeld</v>
      </c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Krefeld</v>
      </c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Krefeld</v>
      </c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Krefeld</v>
      </c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Krefeld</v>
      </c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1" priority="11">
      <formula>ISERROR(F11)</formula>
    </cfRule>
  </conditionalFormatting>
  <conditionalFormatting sqref="Y12:Y41 E12:F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15 F14:G15 G12 G13 L14:P15 L12:P12 L13:P13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AE34" sqref="AE34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446</v>
      </c>
    </row>
    <row r="3" spans="2:30" ht="15" customHeight="1">
      <c r="B3" s="84"/>
    </row>
    <row r="4" spans="2:30" ht="15" customHeight="1">
      <c r="B4" s="85" t="s">
        <v>445</v>
      </c>
      <c r="C4" s="63" t="str">
        <f>Netzbetreiber!$D$9</f>
        <v>NGN Netzgesellschaft Niederrehin mbH</v>
      </c>
      <c r="D4" s="76"/>
      <c r="G4" s="76"/>
      <c r="I4" s="76"/>
      <c r="J4" s="77"/>
      <c r="M4" s="86" t="s">
        <v>534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444</v>
      </c>
      <c r="C5" s="64" t="str">
        <f>Netzbetreiber!$D$28</f>
        <v>Krefeld</v>
      </c>
      <c r="D5" s="37"/>
      <c r="E5" s="76"/>
      <c r="F5" s="76"/>
      <c r="G5" s="76"/>
      <c r="I5" s="76"/>
      <c r="J5" s="76"/>
      <c r="K5" s="76"/>
      <c r="L5" s="76"/>
      <c r="M5" s="88" t="s">
        <v>503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442</v>
      </c>
      <c r="C6" s="63" t="str">
        <f>Netzbetreiber!$D$11</f>
        <v>9870040700006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43770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458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466</v>
      </c>
      <c r="N9" s="91" t="s">
        <v>371</v>
      </c>
      <c r="O9" s="92" t="s">
        <v>372</v>
      </c>
      <c r="P9" s="92" t="s">
        <v>373</v>
      </c>
      <c r="Q9" s="92" t="s">
        <v>374</v>
      </c>
      <c r="R9" s="92" t="s">
        <v>375</v>
      </c>
      <c r="S9" s="92" t="s">
        <v>376</v>
      </c>
      <c r="T9" s="92" t="s">
        <v>377</v>
      </c>
      <c r="U9" s="92" t="s">
        <v>378</v>
      </c>
      <c r="V9" s="92" t="s">
        <v>379</v>
      </c>
      <c r="W9" s="92" t="s">
        <v>380</v>
      </c>
      <c r="X9" s="92" t="s">
        <v>381</v>
      </c>
      <c r="Y9" s="92" t="s">
        <v>382</v>
      </c>
      <c r="Z9" s="92" t="s">
        <v>383</v>
      </c>
      <c r="AA9" s="92" t="s">
        <v>384</v>
      </c>
      <c r="AB9" s="92" t="s">
        <v>385</v>
      </c>
      <c r="AC9" s="93" t="s">
        <v>386</v>
      </c>
      <c r="AD9" s="93" t="s">
        <v>426</v>
      </c>
    </row>
    <row r="10" spans="2:30" ht="72" customHeight="1" thickBot="1">
      <c r="B10" s="350" t="s">
        <v>578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397</v>
      </c>
      <c r="G10" s="348"/>
      <c r="H10" s="348"/>
      <c r="I10" s="348"/>
      <c r="J10" s="348"/>
      <c r="K10" s="348"/>
      <c r="L10" s="349"/>
      <c r="M10" s="96" t="s">
        <v>467</v>
      </c>
      <c r="N10" s="97" t="s">
        <v>468</v>
      </c>
      <c r="O10" s="98" t="s">
        <v>469</v>
      </c>
      <c r="P10" s="99" t="s">
        <v>470</v>
      </c>
      <c r="Q10" s="99" t="s">
        <v>471</v>
      </c>
      <c r="R10" s="99" t="s">
        <v>472</v>
      </c>
      <c r="S10" s="99" t="s">
        <v>473</v>
      </c>
      <c r="T10" s="99" t="s">
        <v>474</v>
      </c>
      <c r="U10" s="99" t="s">
        <v>475</v>
      </c>
      <c r="V10" s="99" t="s">
        <v>476</v>
      </c>
      <c r="W10" s="99" t="s">
        <v>477</v>
      </c>
      <c r="X10" s="99" t="s">
        <v>478</v>
      </c>
      <c r="Y10" s="99" t="s">
        <v>479</v>
      </c>
      <c r="Z10" s="99" t="s">
        <v>480</v>
      </c>
      <c r="AA10" s="99" t="s">
        <v>481</v>
      </c>
      <c r="AB10" s="99" t="s">
        <v>482</v>
      </c>
      <c r="AC10" s="100" t="s">
        <v>483</v>
      </c>
      <c r="AD10" s="101" t="s">
        <v>427</v>
      </c>
    </row>
    <row r="11" spans="2:30" ht="15.75" thickBot="1">
      <c r="B11" s="102" t="s">
        <v>418</v>
      </c>
      <c r="C11" s="103"/>
      <c r="D11" s="104">
        <v>3</v>
      </c>
      <c r="E11" s="105"/>
      <c r="F11" s="106" t="s">
        <v>388</v>
      </c>
      <c r="G11" s="107" t="s">
        <v>389</v>
      </c>
      <c r="H11" s="107" t="s">
        <v>390</v>
      </c>
      <c r="I11" s="107" t="s">
        <v>391</v>
      </c>
      <c r="J11" s="107" t="s">
        <v>392</v>
      </c>
      <c r="K11" s="107" t="s">
        <v>393</v>
      </c>
      <c r="L11" s="108" t="s">
        <v>394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1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398</v>
      </c>
      <c r="C12" s="110"/>
      <c r="D12" s="111">
        <v>4</v>
      </c>
      <c r="E12" s="303">
        <f>MIN(SUMPRODUCT($M$11:$AD$11,M12:AD12),1)</f>
        <v>1</v>
      </c>
      <c r="F12" s="300" t="s">
        <v>394</v>
      </c>
      <c r="G12" s="78" t="s">
        <v>394</v>
      </c>
      <c r="H12" s="78" t="s">
        <v>394</v>
      </c>
      <c r="I12" s="78" t="s">
        <v>394</v>
      </c>
      <c r="J12" s="78" t="s">
        <v>394</v>
      </c>
      <c r="K12" s="78" t="s">
        <v>394</v>
      </c>
      <c r="L12" s="79" t="s">
        <v>394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399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394</v>
      </c>
      <c r="G13" s="80" t="s">
        <v>394</v>
      </c>
      <c r="H13" s="80" t="s">
        <v>394</v>
      </c>
      <c r="I13" s="80" t="s">
        <v>394</v>
      </c>
      <c r="J13" s="80" t="s">
        <v>394</v>
      </c>
      <c r="K13" s="80" t="s">
        <v>394</v>
      </c>
      <c r="L13" s="81" t="s">
        <v>394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400</v>
      </c>
      <c r="C14" s="116"/>
      <c r="D14" s="111">
        <v>6</v>
      </c>
      <c r="E14" s="304">
        <f t="shared" si="0"/>
        <v>0</v>
      </c>
      <c r="F14" s="301" t="s">
        <v>394</v>
      </c>
      <c r="G14" s="80" t="s">
        <v>401</v>
      </c>
      <c r="H14" s="80" t="s">
        <v>401</v>
      </c>
      <c r="I14" s="80" t="s">
        <v>401</v>
      </c>
      <c r="J14" s="80" t="s">
        <v>401</v>
      </c>
      <c r="K14" s="80" t="s">
        <v>401</v>
      </c>
      <c r="L14" s="81" t="s">
        <v>401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651</v>
      </c>
      <c r="C15" s="116"/>
      <c r="D15" s="111">
        <v>7</v>
      </c>
      <c r="E15" s="304">
        <f t="shared" si="0"/>
        <v>0</v>
      </c>
      <c r="F15" s="301" t="s">
        <v>401</v>
      </c>
      <c r="G15" s="80" t="s">
        <v>393</v>
      </c>
      <c r="H15" s="80" t="s">
        <v>401</v>
      </c>
      <c r="I15" s="80" t="s">
        <v>401</v>
      </c>
      <c r="J15" s="80" t="s">
        <v>401</v>
      </c>
      <c r="K15" s="80" t="s">
        <v>401</v>
      </c>
      <c r="L15" s="81" t="s">
        <v>401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413</v>
      </c>
      <c r="C16" s="116"/>
      <c r="D16" s="111">
        <v>8</v>
      </c>
      <c r="E16" s="304">
        <f t="shared" si="0"/>
        <v>1</v>
      </c>
      <c r="F16" s="301" t="s">
        <v>401</v>
      </c>
      <c r="G16" s="80" t="s">
        <v>401</v>
      </c>
      <c r="H16" s="80" t="s">
        <v>401</v>
      </c>
      <c r="I16" s="80" t="s">
        <v>401</v>
      </c>
      <c r="J16" s="80" t="s">
        <v>394</v>
      </c>
      <c r="K16" s="80" t="s">
        <v>401</v>
      </c>
      <c r="L16" s="81" t="s">
        <v>401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414</v>
      </c>
      <c r="C17" s="116"/>
      <c r="D17" s="111">
        <v>9</v>
      </c>
      <c r="E17" s="304">
        <f t="shared" si="0"/>
        <v>1</v>
      </c>
      <c r="F17" s="301" t="s">
        <v>401</v>
      </c>
      <c r="G17" s="80" t="s">
        <v>401</v>
      </c>
      <c r="H17" s="80" t="s">
        <v>401</v>
      </c>
      <c r="I17" s="80" t="s">
        <v>401</v>
      </c>
      <c r="J17" s="80" t="s">
        <v>401</v>
      </c>
      <c r="K17" s="80" t="s">
        <v>401</v>
      </c>
      <c r="L17" s="81" t="s">
        <v>394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415</v>
      </c>
      <c r="C18" s="116"/>
      <c r="D18" s="111">
        <v>10</v>
      </c>
      <c r="E18" s="304">
        <f t="shared" si="0"/>
        <v>1</v>
      </c>
      <c r="F18" s="301" t="s">
        <v>394</v>
      </c>
      <c r="G18" s="80" t="s">
        <v>401</v>
      </c>
      <c r="H18" s="80" t="s">
        <v>401</v>
      </c>
      <c r="I18" s="80" t="s">
        <v>401</v>
      </c>
      <c r="J18" s="80" t="s">
        <v>401</v>
      </c>
      <c r="K18" s="80" t="s">
        <v>401</v>
      </c>
      <c r="L18" s="81" t="s">
        <v>401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402</v>
      </c>
      <c r="C19" s="116"/>
      <c r="D19" s="111">
        <v>11</v>
      </c>
      <c r="E19" s="304">
        <f t="shared" si="0"/>
        <v>1</v>
      </c>
      <c r="F19" s="301" t="s">
        <v>394</v>
      </c>
      <c r="G19" s="80" t="s">
        <v>394</v>
      </c>
      <c r="H19" s="80" t="s">
        <v>394</v>
      </c>
      <c r="I19" s="80" t="s">
        <v>394</v>
      </c>
      <c r="J19" s="80" t="s">
        <v>394</v>
      </c>
      <c r="K19" s="80" t="s">
        <v>394</v>
      </c>
      <c r="L19" s="81" t="s">
        <v>394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644</v>
      </c>
      <c r="C20" s="116"/>
      <c r="D20" s="111">
        <v>12</v>
      </c>
      <c r="E20" s="304">
        <f t="shared" si="0"/>
        <v>1</v>
      </c>
      <c r="F20" s="301" t="s">
        <v>401</v>
      </c>
      <c r="G20" s="80" t="s">
        <v>401</v>
      </c>
      <c r="H20" s="80" t="s">
        <v>401</v>
      </c>
      <c r="I20" s="80" t="s">
        <v>394</v>
      </c>
      <c r="J20" s="80" t="s">
        <v>401</v>
      </c>
      <c r="K20" s="80" t="s">
        <v>401</v>
      </c>
      <c r="L20" s="81" t="s">
        <v>401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416</v>
      </c>
      <c r="C21" s="116"/>
      <c r="D21" s="111">
        <v>13</v>
      </c>
      <c r="E21" s="304">
        <f t="shared" si="0"/>
        <v>1</v>
      </c>
      <c r="F21" s="301" t="s">
        <v>401</v>
      </c>
      <c r="G21" s="80" t="s">
        <v>401</v>
      </c>
      <c r="H21" s="80" t="s">
        <v>401</v>
      </c>
      <c r="I21" s="80" t="s">
        <v>401</v>
      </c>
      <c r="J21" s="80" t="s">
        <v>401</v>
      </c>
      <c r="K21" s="80" t="s">
        <v>401</v>
      </c>
      <c r="L21" s="81" t="s">
        <v>394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417</v>
      </c>
      <c r="C22" s="116"/>
      <c r="D22" s="111">
        <v>14</v>
      </c>
      <c r="E22" s="304">
        <f t="shared" si="0"/>
        <v>1</v>
      </c>
      <c r="F22" s="301" t="s">
        <v>394</v>
      </c>
      <c r="G22" s="80" t="s">
        <v>401</v>
      </c>
      <c r="H22" s="80" t="s">
        <v>401</v>
      </c>
      <c r="I22" s="80" t="s">
        <v>401</v>
      </c>
      <c r="J22" s="80" t="s">
        <v>401</v>
      </c>
      <c r="K22" s="80" t="s">
        <v>401</v>
      </c>
      <c r="L22" s="81" t="s">
        <v>401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650</v>
      </c>
      <c r="C23" s="116"/>
      <c r="D23" s="111">
        <v>15</v>
      </c>
      <c r="E23" s="304">
        <f t="shared" si="0"/>
        <v>1</v>
      </c>
      <c r="F23" s="301" t="s">
        <v>401</v>
      </c>
      <c r="G23" s="80" t="s">
        <v>401</v>
      </c>
      <c r="H23" s="80" t="s">
        <v>401</v>
      </c>
      <c r="I23" s="80" t="s">
        <v>394</v>
      </c>
      <c r="J23" s="80" t="s">
        <v>401</v>
      </c>
      <c r="K23" s="80" t="s">
        <v>401</v>
      </c>
      <c r="L23" s="81" t="s">
        <v>401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403</v>
      </c>
      <c r="C24" s="116"/>
      <c r="D24" s="111">
        <v>16</v>
      </c>
      <c r="E24" s="304">
        <f t="shared" si="0"/>
        <v>0</v>
      </c>
      <c r="F24" s="301" t="s">
        <v>394</v>
      </c>
      <c r="G24" s="80" t="s">
        <v>394</v>
      </c>
      <c r="H24" s="80" t="s">
        <v>394</v>
      </c>
      <c r="I24" s="80" t="s">
        <v>394</v>
      </c>
      <c r="J24" s="80" t="s">
        <v>394</v>
      </c>
      <c r="K24" s="80" t="s">
        <v>394</v>
      </c>
      <c r="L24" s="81" t="s">
        <v>394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404</v>
      </c>
      <c r="C25" s="116"/>
      <c r="D25" s="111">
        <v>17</v>
      </c>
      <c r="E25" s="304">
        <f t="shared" si="0"/>
        <v>0</v>
      </c>
      <c r="F25" s="301" t="s">
        <v>394</v>
      </c>
      <c r="G25" s="80" t="s">
        <v>394</v>
      </c>
      <c r="H25" s="80" t="s">
        <v>394</v>
      </c>
      <c r="I25" s="80" t="s">
        <v>394</v>
      </c>
      <c r="J25" s="80" t="s">
        <v>394</v>
      </c>
      <c r="K25" s="80" t="s">
        <v>394</v>
      </c>
      <c r="L25" s="81" t="s">
        <v>394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405</v>
      </c>
      <c r="C26" s="116"/>
      <c r="D26" s="111">
        <v>18</v>
      </c>
      <c r="E26" s="304">
        <f t="shared" si="0"/>
        <v>1</v>
      </c>
      <c r="F26" s="301" t="s">
        <v>394</v>
      </c>
      <c r="G26" s="80" t="s">
        <v>394</v>
      </c>
      <c r="H26" s="80" t="s">
        <v>394</v>
      </c>
      <c r="I26" s="80" t="s">
        <v>394</v>
      </c>
      <c r="J26" s="80" t="s">
        <v>394</v>
      </c>
      <c r="K26" s="80" t="s">
        <v>394</v>
      </c>
      <c r="L26" s="81" t="s">
        <v>394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406</v>
      </c>
      <c r="C27" s="116"/>
      <c r="D27" s="111">
        <v>19</v>
      </c>
      <c r="E27" s="304">
        <f t="shared" si="0"/>
        <v>0</v>
      </c>
      <c r="F27" s="301" t="s">
        <v>394</v>
      </c>
      <c r="G27" s="80" t="s">
        <v>394</v>
      </c>
      <c r="H27" s="80" t="s">
        <v>394</v>
      </c>
      <c r="I27" s="80" t="s">
        <v>394</v>
      </c>
      <c r="J27" s="80" t="s">
        <v>394</v>
      </c>
      <c r="K27" s="80" t="s">
        <v>394</v>
      </c>
      <c r="L27" s="81" t="s">
        <v>394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407</v>
      </c>
      <c r="C28" s="116"/>
      <c r="D28" s="111">
        <v>20</v>
      </c>
      <c r="E28" s="304">
        <f t="shared" si="0"/>
        <v>1</v>
      </c>
      <c r="F28" s="301" t="s">
        <v>394</v>
      </c>
      <c r="G28" s="80" t="s">
        <v>394</v>
      </c>
      <c r="H28" s="80" t="s">
        <v>394</v>
      </c>
      <c r="I28" s="80" t="s">
        <v>394</v>
      </c>
      <c r="J28" s="80" t="s">
        <v>394</v>
      </c>
      <c r="K28" s="80" t="s">
        <v>394</v>
      </c>
      <c r="L28" s="81" t="s">
        <v>394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408</v>
      </c>
      <c r="C29" s="116"/>
      <c r="D29" s="111">
        <v>21</v>
      </c>
      <c r="E29" s="304">
        <f t="shared" si="0"/>
        <v>0</v>
      </c>
      <c r="F29" s="301" t="s">
        <v>401</v>
      </c>
      <c r="G29" s="80" t="s">
        <v>401</v>
      </c>
      <c r="H29" s="80" t="s">
        <v>394</v>
      </c>
      <c r="I29" s="80" t="s">
        <v>401</v>
      </c>
      <c r="J29" s="80" t="s">
        <v>401</v>
      </c>
      <c r="K29" s="80" t="s">
        <v>401</v>
      </c>
      <c r="L29" s="81" t="s">
        <v>401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409</v>
      </c>
      <c r="C30" s="116"/>
      <c r="D30" s="111">
        <v>22</v>
      </c>
      <c r="E30" s="304">
        <f t="shared" si="0"/>
        <v>0</v>
      </c>
      <c r="F30" s="301" t="s">
        <v>393</v>
      </c>
      <c r="G30" s="80" t="s">
        <v>393</v>
      </c>
      <c r="H30" s="80" t="s">
        <v>393</v>
      </c>
      <c r="I30" s="80" t="s">
        <v>393</v>
      </c>
      <c r="J30" s="80" t="s">
        <v>393</v>
      </c>
      <c r="K30" s="80" t="s">
        <v>393</v>
      </c>
      <c r="L30" s="81" t="s">
        <v>394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410</v>
      </c>
      <c r="C31" s="116"/>
      <c r="D31" s="111">
        <v>23</v>
      </c>
      <c r="E31" s="304">
        <f t="shared" si="0"/>
        <v>1</v>
      </c>
      <c r="F31" s="301" t="s">
        <v>394</v>
      </c>
      <c r="G31" s="80" t="s">
        <v>394</v>
      </c>
      <c r="H31" s="80" t="s">
        <v>394</v>
      </c>
      <c r="I31" s="80" t="s">
        <v>394</v>
      </c>
      <c r="J31" s="80" t="s">
        <v>394</v>
      </c>
      <c r="K31" s="80" t="s">
        <v>394</v>
      </c>
      <c r="L31" s="81" t="s">
        <v>394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411</v>
      </c>
      <c r="C32" s="116"/>
      <c r="D32" s="111">
        <v>24</v>
      </c>
      <c r="E32" s="304">
        <f t="shared" si="0"/>
        <v>1</v>
      </c>
      <c r="F32" s="301" t="s">
        <v>394</v>
      </c>
      <c r="G32" s="80" t="s">
        <v>394</v>
      </c>
      <c r="H32" s="80" t="s">
        <v>394</v>
      </c>
      <c r="I32" s="80" t="s">
        <v>394</v>
      </c>
      <c r="J32" s="80" t="s">
        <v>394</v>
      </c>
      <c r="K32" s="80" t="s">
        <v>394</v>
      </c>
      <c r="L32" s="81" t="s">
        <v>394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412</v>
      </c>
      <c r="C33" s="122"/>
      <c r="D33" s="123">
        <v>25</v>
      </c>
      <c r="E33" s="305">
        <f t="shared" si="0"/>
        <v>0</v>
      </c>
      <c r="F33" s="302" t="s">
        <v>393</v>
      </c>
      <c r="G33" s="82" t="s">
        <v>393</v>
      </c>
      <c r="H33" s="82" t="s">
        <v>393</v>
      </c>
      <c r="I33" s="82" t="s">
        <v>393</v>
      </c>
      <c r="J33" s="82" t="s">
        <v>393</v>
      </c>
      <c r="K33" s="82" t="s">
        <v>393</v>
      </c>
      <c r="L33" s="83" t="s">
        <v>394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disablePrompts="1"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346</v>
      </c>
      <c r="B1" s="212">
        <v>42173</v>
      </c>
      <c r="D1" s="130" t="s">
        <v>454</v>
      </c>
      <c r="F1" s="213" t="s">
        <v>540</v>
      </c>
      <c r="N1" s="214"/>
    </row>
    <row r="2" spans="1:14" ht="25.5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647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455</v>
      </c>
      <c r="B1" s="127"/>
      <c r="D1" s="213" t="s">
        <v>540</v>
      </c>
    </row>
    <row r="2" spans="1:16">
      <c r="A2" s="233"/>
      <c r="B2" s="232" t="s">
        <v>456</v>
      </c>
    </row>
    <row r="3" spans="1:16" ht="20.100000000000001" customHeight="1">
      <c r="A3" s="352" t="s">
        <v>248</v>
      </c>
      <c r="B3" s="234" t="s">
        <v>86</v>
      </c>
      <c r="C3" s="235"/>
      <c r="D3" s="354" t="s">
        <v>457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00000000000001" customHeight="1">
      <c r="A4" s="353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367</v>
      </c>
      <c r="O7" s="246"/>
      <c r="P7" s="240"/>
    </row>
    <row r="8" spans="1:16" ht="21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367</v>
      </c>
      <c r="O8" s="246"/>
      <c r="P8" s="240"/>
    </row>
    <row r="9" spans="1:16" ht="21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1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1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1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1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1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1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1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5.5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Kiljan, David</cp:lastModifiedBy>
  <cp:lastPrinted>2015-03-20T22:59:10Z</cp:lastPrinted>
  <dcterms:created xsi:type="dcterms:W3CDTF">2015-01-15T05:25:41Z</dcterms:created>
  <dcterms:modified xsi:type="dcterms:W3CDTF">2019-08-01T08:23:03Z</dcterms:modified>
</cp:coreProperties>
</file>